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utove\Desktop\AUK\Regnskap\2020\"/>
    </mc:Choice>
  </mc:AlternateContent>
  <xr:revisionPtr revIDLastSave="0" documentId="13_ncr:1_{C16FA672-4363-4B62-91F9-2968771F6AD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1" l="1"/>
  <c r="I18" i="1" l="1"/>
  <c r="I10" i="1" l="1"/>
  <c r="J10" i="1" s="1"/>
  <c r="I6" i="1" l="1"/>
  <c r="I7" i="1"/>
  <c r="I8" i="1"/>
  <c r="J8" i="1" s="1"/>
  <c r="I9" i="1"/>
  <c r="J9" i="1" s="1"/>
  <c r="I11" i="1"/>
  <c r="I12" i="1"/>
  <c r="I13" i="1"/>
  <c r="J13" i="1" s="1"/>
  <c r="I15" i="1"/>
  <c r="I17" i="1"/>
  <c r="I19" i="1"/>
  <c r="I20" i="1"/>
  <c r="J20" i="1" s="1"/>
  <c r="I21" i="1"/>
  <c r="I22" i="1"/>
  <c r="I23" i="1"/>
  <c r="I24" i="1"/>
  <c r="I25" i="1"/>
  <c r="I26" i="1"/>
  <c r="I27" i="1"/>
  <c r="I28" i="1"/>
  <c r="J28" i="1" s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4" i="1"/>
  <c r="I55" i="1"/>
  <c r="H56" i="1"/>
  <c r="J11" i="1"/>
  <c r="J12" i="1"/>
  <c r="J24" i="1"/>
  <c r="H9" i="1"/>
  <c r="G16" i="1"/>
  <c r="I16" i="1" s="1"/>
  <c r="F55" i="1"/>
  <c r="F54" i="1"/>
  <c r="F51" i="1"/>
  <c r="F50" i="1"/>
  <c r="J50" i="1" s="1"/>
  <c r="F49" i="1"/>
  <c r="F48" i="1"/>
  <c r="F47" i="1"/>
  <c r="J47" i="1" s="1"/>
  <c r="E46" i="1"/>
  <c r="F46" i="1" s="1"/>
  <c r="J46" i="1" s="1"/>
  <c r="F45" i="1"/>
  <c r="F44" i="1"/>
  <c r="F43" i="1"/>
  <c r="F42" i="1"/>
  <c r="J42" i="1" s="1"/>
  <c r="F41" i="1"/>
  <c r="F40" i="1"/>
  <c r="F39" i="1"/>
  <c r="J39" i="1" s="1"/>
  <c r="F38" i="1"/>
  <c r="J38" i="1" s="1"/>
  <c r="F37" i="1"/>
  <c r="E36" i="1"/>
  <c r="D36" i="1"/>
  <c r="F35" i="1"/>
  <c r="F34" i="1"/>
  <c r="J34" i="1" s="1"/>
  <c r="E33" i="1"/>
  <c r="F33" i="1" s="1"/>
  <c r="J33" i="1" s="1"/>
  <c r="F32" i="1"/>
  <c r="F31" i="1"/>
  <c r="F30" i="1"/>
  <c r="F29" i="1"/>
  <c r="J29" i="1" s="1"/>
  <c r="E28" i="1"/>
  <c r="F28" i="1" s="1"/>
  <c r="F27" i="1"/>
  <c r="F26" i="1"/>
  <c r="J26" i="1" s="1"/>
  <c r="F25" i="1"/>
  <c r="J25" i="1" s="1"/>
  <c r="F23" i="1"/>
  <c r="J23" i="1" s="1"/>
  <c r="E22" i="1"/>
  <c r="E19" i="1" s="1"/>
  <c r="F19" i="1" s="1"/>
  <c r="F21" i="1"/>
  <c r="D17" i="1"/>
  <c r="F17" i="1" s="1"/>
  <c r="D16" i="1"/>
  <c r="F16" i="1" s="1"/>
  <c r="E15" i="1"/>
  <c r="F7" i="1"/>
  <c r="J7" i="1" s="1"/>
  <c r="F6" i="1"/>
  <c r="J6" i="1" s="1"/>
  <c r="D5" i="1"/>
  <c r="J37" i="1" l="1"/>
  <c r="J40" i="1"/>
  <c r="J51" i="1"/>
  <c r="J21" i="1"/>
  <c r="J41" i="1"/>
  <c r="J48" i="1"/>
  <c r="J35" i="1"/>
  <c r="J44" i="1"/>
  <c r="J54" i="1"/>
  <c r="J16" i="1"/>
  <c r="J43" i="1"/>
  <c r="J55" i="1"/>
  <c r="J49" i="1"/>
  <c r="J45" i="1"/>
  <c r="J32" i="1"/>
  <c r="J19" i="1"/>
  <c r="J27" i="1"/>
  <c r="J31" i="1"/>
  <c r="J30" i="1"/>
  <c r="J17" i="1"/>
  <c r="F22" i="1"/>
  <c r="J22" i="1" s="1"/>
  <c r="D56" i="1"/>
  <c r="D57" i="1" s="1"/>
  <c r="E56" i="1"/>
  <c r="E57" i="1" s="1"/>
  <c r="F36" i="1"/>
  <c r="J36" i="1" s="1"/>
  <c r="F5" i="1"/>
  <c r="F15" i="1"/>
  <c r="J15" i="1" s="1"/>
  <c r="G5" i="1"/>
  <c r="I5" i="1" l="1"/>
  <c r="I56" i="1" s="1"/>
  <c r="F56" i="1"/>
  <c r="F57" i="1" l="1"/>
  <c r="J56" i="1"/>
  <c r="I57" i="1"/>
  <c r="L5" i="1"/>
  <c r="L7" i="1" l="1"/>
  <c r="L6" i="1"/>
  <c r="H57" i="1" l="1"/>
  <c r="C56" i="1"/>
  <c r="J5" i="1" l="1"/>
  <c r="G57" i="1" l="1"/>
</calcChain>
</file>

<file path=xl/sharedStrings.xml><?xml version="1.0" encoding="utf-8"?>
<sst xmlns="http://schemas.openxmlformats.org/spreadsheetml/2006/main" count="97" uniqueCount="90">
  <si>
    <t>Drift</t>
  </si>
  <si>
    <t>Note</t>
  </si>
  <si>
    <t>Kontingent</t>
  </si>
  <si>
    <t>Dugnad</t>
  </si>
  <si>
    <t>Renter</t>
  </si>
  <si>
    <t>Diverse</t>
  </si>
  <si>
    <t>Kompressor</t>
  </si>
  <si>
    <t>Forsikringer</t>
  </si>
  <si>
    <t>Driftsresultat</t>
  </si>
  <si>
    <t>Inntekter</t>
  </si>
  <si>
    <t>Utgifter</t>
  </si>
  <si>
    <t>Netto</t>
  </si>
  <si>
    <t>Tilskudd/Støtte</t>
  </si>
  <si>
    <t>Båt</t>
  </si>
  <si>
    <t>Kurs</t>
  </si>
  <si>
    <t>Luftmedlem</t>
  </si>
  <si>
    <t>Finans</t>
  </si>
  <si>
    <t>UVR</t>
  </si>
  <si>
    <t>SMS/WEB/IT</t>
  </si>
  <si>
    <t>Gassmedlem</t>
  </si>
  <si>
    <t>Avskriving motor</t>
  </si>
  <si>
    <t>Fridykking</t>
  </si>
  <si>
    <t>Dykkerutstyr</t>
  </si>
  <si>
    <t>Turer/tilstelninger</t>
  </si>
  <si>
    <t>Sletting av gamle nøkkeldep</t>
  </si>
  <si>
    <t>Endring</t>
  </si>
  <si>
    <t>Ledersamling/Dykketing NDF</t>
  </si>
  <si>
    <t>Instruktørutdanning</t>
  </si>
  <si>
    <t>Båthenger</t>
  </si>
  <si>
    <t>Regnskap 2018</t>
  </si>
  <si>
    <t>B/R</t>
  </si>
  <si>
    <t>Pizzakveld</t>
  </si>
  <si>
    <t>Div prosjekter</t>
  </si>
  <si>
    <t>Julebord</t>
  </si>
  <si>
    <t>Høsttur</t>
  </si>
  <si>
    <t>UV Foto</t>
  </si>
  <si>
    <t>stk</t>
  </si>
  <si>
    <t>Luftfylling gjester, driftsutgifter</t>
  </si>
  <si>
    <t>Vipps og NIF/Buypass</t>
  </si>
  <si>
    <t>Stige</t>
  </si>
  <si>
    <t>Flaskebank</t>
  </si>
  <si>
    <t>Netto 2018</t>
  </si>
  <si>
    <t>Regnskap 2019</t>
  </si>
  <si>
    <t>Teinedugnad</t>
  </si>
  <si>
    <t>Reservekompressor</t>
  </si>
  <si>
    <t>Scooter (Våre Strender)</t>
  </si>
  <si>
    <t>Leasing 4x Scooter dekket av midler fra Våre Strender</t>
  </si>
  <si>
    <t>Våre Strender</t>
  </si>
  <si>
    <t>Pinsetur</t>
  </si>
  <si>
    <t>Kaffekrus</t>
  </si>
  <si>
    <t>Raet dykketreff</t>
  </si>
  <si>
    <t>Kalender</t>
  </si>
  <si>
    <t>Eks renter</t>
  </si>
  <si>
    <t>Ansvars og ulykkesforsikring</t>
  </si>
  <si>
    <t>Sett bort fra student/honnør som gjør reelt tall noe høyere - opplyser reelt tall fra medlemsregister på årsmøtet</t>
  </si>
  <si>
    <t>Fortsatt noen på lager</t>
  </si>
  <si>
    <t>Hjemmeside og SMS</t>
  </si>
  <si>
    <t>2 fullførte elever</t>
  </si>
  <si>
    <t>Eks avskriving</t>
  </si>
  <si>
    <t>Eks avskr</t>
  </si>
  <si>
    <t>Arendal undervannsklubb - Budsjett 2020, sammenlignet med regnskap 2019</t>
  </si>
  <si>
    <t>Budsjett 2020</t>
  </si>
  <si>
    <t>Budsjett er 55200 minus leasing scooter</t>
  </si>
  <si>
    <t>Mva komp, grasrotandel, LAM, Tilskudd Arendal kommune etc</t>
  </si>
  <si>
    <t>Vedlikehold</t>
  </si>
  <si>
    <t>Avskriving 20% av nypris. Siste år</t>
  </si>
  <si>
    <t>Vedlikehold og småreparasjoner</t>
  </si>
  <si>
    <t>Lavere renter</t>
  </si>
  <si>
    <t>Nitrox/Trimix</t>
  </si>
  <si>
    <t>Inn: Gjestefylling UT: Gass og vedlikehold +Inntekter fra medlemskap</t>
  </si>
  <si>
    <t>Inn: Utleie, Ut: Vedelikehold 2,5k</t>
  </si>
  <si>
    <t>Bør ikke budsjettere overskudd i år pga Korona</t>
  </si>
  <si>
    <t>Husleie</t>
  </si>
  <si>
    <t>10mnd a 5000</t>
  </si>
  <si>
    <t>Klubblokale</t>
  </si>
  <si>
    <t>Div drift</t>
  </si>
  <si>
    <t>Strøm</t>
  </si>
  <si>
    <t>Pga 1000t service + reservekompressor</t>
  </si>
  <si>
    <t>Ny stige ble ikke levert i 2019</t>
  </si>
  <si>
    <t>Utkjøp lesede scootere</t>
  </si>
  <si>
    <t>DIV innredning</t>
  </si>
  <si>
    <t>Badstu ca 2k + div utstyr</t>
  </si>
  <si>
    <t>Div dugnad</t>
  </si>
  <si>
    <t>Ryddedugnad 2019</t>
  </si>
  <si>
    <t>Mottatt penger for dugnad I fjor</t>
  </si>
  <si>
    <t>AIR midler</t>
  </si>
  <si>
    <t>Motatt midler fra AIR</t>
  </si>
  <si>
    <t>Teinedugnaden til NDF avsluttet våren 2020. (Motatt 11k I 2020) Kan selge fine teiner for 200kr/stk</t>
  </si>
  <si>
    <t>Handelens miljøfond</t>
  </si>
  <si>
    <t>178k i støtte til 4 scootere (129k) og frikjøp av arbeidstid (49k) for å delta i prosjekt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</si>
</sst>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right"/>
    </xf>
    <xf numFmtId="2" fontId="0" fillId="0" borderId="0" xfId="0" applyNumberFormat="1"/>
    <xf numFmtId="2" fontId="0" fillId="0" borderId="0" xfId="0" applyNumberFormat="1" applyBorder="1"/>
    <xf numFmtId="2" fontId="1" fillId="0" borderId="0" xfId="0" applyNumberFormat="1" applyFont="1" applyBorder="1"/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11" xfId="0" applyFont="1" applyBorder="1"/>
    <xf numFmtId="0" fontId="2" fillId="0" borderId="4" xfId="0" applyFont="1" applyFill="1" applyBorder="1"/>
    <xf numFmtId="0" fontId="0" fillId="0" borderId="0" xfId="0"/>
    <xf numFmtId="0" fontId="2" fillId="0" borderId="12" xfId="0" applyFont="1" applyBorder="1"/>
    <xf numFmtId="0" fontId="2" fillId="0" borderId="7" xfId="0" applyFont="1" applyBorder="1"/>
    <xf numFmtId="0" fontId="0" fillId="0" borderId="0" xfId="0"/>
    <xf numFmtId="0" fontId="1" fillId="0" borderId="0" xfId="0" applyFont="1"/>
    <xf numFmtId="0" fontId="0" fillId="0" borderId="0" xfId="0"/>
    <xf numFmtId="0" fontId="0" fillId="0" borderId="3" xfId="0" applyBorder="1"/>
    <xf numFmtId="0" fontId="0" fillId="0" borderId="12" xfId="0" applyBorder="1"/>
    <xf numFmtId="0" fontId="2" fillId="0" borderId="4" xfId="0" applyFont="1" applyBorder="1"/>
    <xf numFmtId="2" fontId="0" fillId="0" borderId="15" xfId="0" applyNumberFormat="1" applyFont="1" applyBorder="1"/>
    <xf numFmtId="0" fontId="0" fillId="0" borderId="1" xfId="0" applyFill="1" applyBorder="1"/>
    <xf numFmtId="0" fontId="0" fillId="0" borderId="0" xfId="0"/>
    <xf numFmtId="2" fontId="0" fillId="0" borderId="0" xfId="0" applyNumberFormat="1"/>
    <xf numFmtId="0" fontId="0" fillId="0" borderId="2" xfId="0" applyBorder="1"/>
    <xf numFmtId="0" fontId="2" fillId="0" borderId="5" xfId="0" applyFont="1" applyBorder="1"/>
    <xf numFmtId="0" fontId="2" fillId="0" borderId="6" xfId="0" applyFont="1" applyBorder="1"/>
    <xf numFmtId="0" fontId="0" fillId="0" borderId="2" xfId="0" applyBorder="1" applyAlignment="1">
      <alignment horizontal="left" indent="1"/>
    </xf>
    <xf numFmtId="0" fontId="0" fillId="0" borderId="1" xfId="0" applyBorder="1"/>
    <xf numFmtId="0" fontId="0" fillId="0" borderId="2" xfId="0" applyBorder="1" applyAlignment="1">
      <alignment horizontal="left"/>
    </xf>
    <xf numFmtId="0" fontId="4" fillId="0" borderId="0" xfId="0" applyFont="1"/>
    <xf numFmtId="0" fontId="0" fillId="0" borderId="0" xfId="0" applyFont="1"/>
    <xf numFmtId="0" fontId="0" fillId="0" borderId="2" xfId="0" applyBorder="1" applyAlignment="1">
      <alignment horizontal="left" indent="2"/>
    </xf>
    <xf numFmtId="0" fontId="4" fillId="0" borderId="0" xfId="0" applyFont="1" applyFill="1" applyBorder="1"/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2" fontId="2" fillId="0" borderId="4" xfId="0" applyNumberFormat="1" applyFont="1" applyBorder="1"/>
    <xf numFmtId="2" fontId="0" fillId="0" borderId="14" xfId="0" applyNumberFormat="1" applyFont="1" applyFill="1" applyBorder="1"/>
    <xf numFmtId="2" fontId="1" fillId="0" borderId="0" xfId="0" applyNumberFormat="1" applyFont="1"/>
    <xf numFmtId="0" fontId="5" fillId="0" borderId="16" xfId="0" applyFont="1" applyFill="1" applyBorder="1"/>
    <xf numFmtId="0" fontId="5" fillId="0" borderId="16" xfId="0" applyFont="1" applyFill="1" applyBorder="1" applyAlignment="1">
      <alignment horizontal="left" indent="1"/>
    </xf>
    <xf numFmtId="0" fontId="2" fillId="0" borderId="18" xfId="0" applyFont="1" applyBorder="1"/>
    <xf numFmtId="2" fontId="0" fillId="0" borderId="3" xfId="0" applyNumberFormat="1" applyBorder="1"/>
    <xf numFmtId="2" fontId="0" fillId="0" borderId="4" xfId="0" applyNumberFormat="1" applyBorder="1"/>
    <xf numFmtId="0" fontId="2" fillId="0" borderId="19" xfId="0" applyFont="1" applyBorder="1"/>
    <xf numFmtId="0" fontId="5" fillId="0" borderId="17" xfId="0" applyFont="1" applyBorder="1"/>
    <xf numFmtId="2" fontId="2" fillId="0" borderId="19" xfId="0" applyNumberFormat="1" applyFont="1" applyBorder="1"/>
    <xf numFmtId="0" fontId="5" fillId="0" borderId="13" xfId="0" applyFont="1" applyFill="1" applyBorder="1"/>
    <xf numFmtId="0" fontId="5" fillId="0" borderId="13" xfId="0" applyFont="1" applyFill="1" applyBorder="1" applyAlignment="1"/>
    <xf numFmtId="0" fontId="5" fillId="0" borderId="13" xfId="1" applyFont="1" applyFill="1" applyBorder="1"/>
    <xf numFmtId="2" fontId="0" fillId="0" borderId="0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5"/>
  <sheetViews>
    <sheetView tabSelected="1" zoomScaleNormal="100" workbookViewId="0">
      <pane ySplit="4" topLeftCell="A5" activePane="bottomLeft" state="frozen"/>
      <selection pane="bottomLeft" activeCell="L5" sqref="L5"/>
    </sheetView>
  </sheetViews>
  <sheetFormatPr defaultRowHeight="14.5" x14ac:dyDescent="0.35"/>
  <cols>
    <col min="1" max="1" width="20.453125" customWidth="1"/>
    <col min="2" max="2" width="5.08984375" hidden="1" customWidth="1"/>
    <col min="3" max="3" width="13.36328125" hidden="1" customWidth="1"/>
    <col min="4" max="4" width="13.36328125" customWidth="1"/>
    <col min="5" max="6" width="13.6328125" customWidth="1"/>
    <col min="7" max="7" width="13.36328125" bestFit="1" customWidth="1"/>
    <col min="8" max="8" width="11.90625" bestFit="1" customWidth="1"/>
    <col min="9" max="9" width="10.1796875" bestFit="1" customWidth="1"/>
    <col min="10" max="10" width="10" customWidth="1"/>
    <col min="12" max="12" width="3.453125" customWidth="1"/>
  </cols>
  <sheetData>
    <row r="1" spans="1:14" x14ac:dyDescent="0.35">
      <c r="A1" s="1" t="s">
        <v>60</v>
      </c>
      <c r="J1" s="4"/>
    </row>
    <row r="2" spans="1:14" ht="15" thickBot="1" x14ac:dyDescent="0.4">
      <c r="A2" s="1"/>
      <c r="E2" s="2"/>
      <c r="F2" s="4"/>
      <c r="G2" s="2"/>
    </row>
    <row r="3" spans="1:14" ht="15" thickBot="1" x14ac:dyDescent="0.4">
      <c r="A3" s="1"/>
      <c r="C3" s="14" t="s">
        <v>29</v>
      </c>
      <c r="D3" s="55" t="s">
        <v>42</v>
      </c>
      <c r="E3" s="56"/>
      <c r="F3" s="57"/>
      <c r="G3" s="55" t="s">
        <v>61</v>
      </c>
      <c r="H3" s="56"/>
      <c r="I3" s="57"/>
      <c r="J3" s="11" t="s">
        <v>30</v>
      </c>
    </row>
    <row r="4" spans="1:14" ht="15" thickBot="1" x14ac:dyDescent="0.4">
      <c r="A4" s="27" t="s">
        <v>0</v>
      </c>
      <c r="B4" s="28" t="s">
        <v>1</v>
      </c>
      <c r="C4" s="21" t="s">
        <v>41</v>
      </c>
      <c r="D4" s="27" t="s">
        <v>9</v>
      </c>
      <c r="E4" s="45" t="s">
        <v>10</v>
      </c>
      <c r="F4" s="48" t="s">
        <v>11</v>
      </c>
      <c r="G4" s="27" t="s">
        <v>9</v>
      </c>
      <c r="H4" s="45" t="s">
        <v>10</v>
      </c>
      <c r="I4" s="48" t="s">
        <v>11</v>
      </c>
      <c r="J4" s="12" t="s">
        <v>25</v>
      </c>
    </row>
    <row r="5" spans="1:14" x14ac:dyDescent="0.35">
      <c r="A5" s="26" t="s">
        <v>2</v>
      </c>
      <c r="B5" s="30"/>
      <c r="C5" s="20">
        <v>31745</v>
      </c>
      <c r="D5" s="51">
        <f>72100-D6-D7</f>
        <v>33600</v>
      </c>
      <c r="E5" s="43">
        <v>5595</v>
      </c>
      <c r="F5" s="49">
        <f>D5-E5</f>
        <v>28005</v>
      </c>
      <c r="G5" s="51">
        <f>72100-G6-G7</f>
        <v>32600</v>
      </c>
      <c r="H5" s="43">
        <v>5595</v>
      </c>
      <c r="I5" s="49">
        <f>G5-H5</f>
        <v>27005</v>
      </c>
      <c r="J5" s="46">
        <f>I5-F5</f>
        <v>-1000</v>
      </c>
      <c r="L5" s="39">
        <f>G5/500</f>
        <v>65.2</v>
      </c>
      <c r="M5" t="s">
        <v>36</v>
      </c>
      <c r="N5" t="s">
        <v>54</v>
      </c>
    </row>
    <row r="6" spans="1:14" x14ac:dyDescent="0.35">
      <c r="A6" s="29" t="s">
        <v>15</v>
      </c>
      <c r="B6" s="30"/>
      <c r="C6" s="19">
        <v>27500</v>
      </c>
      <c r="D6" s="51">
        <v>29500</v>
      </c>
      <c r="E6" s="43"/>
      <c r="F6" s="49">
        <f t="shared" ref="F6:F54" si="0">D6-E6</f>
        <v>29500</v>
      </c>
      <c r="G6" s="51">
        <v>29500</v>
      </c>
      <c r="H6" s="43"/>
      <c r="I6" s="49">
        <f t="shared" ref="I6:I55" si="1">G6-H6</f>
        <v>29500</v>
      </c>
      <c r="J6" s="46">
        <f t="shared" ref="J6:J55" si="2">I6-F6</f>
        <v>0</v>
      </c>
      <c r="L6" s="39">
        <f>G6/500</f>
        <v>59</v>
      </c>
      <c r="M6" t="s">
        <v>36</v>
      </c>
    </row>
    <row r="7" spans="1:14" x14ac:dyDescent="0.35">
      <c r="A7" s="29" t="s">
        <v>19</v>
      </c>
      <c r="B7" s="30"/>
      <c r="C7" s="19">
        <v>9512</v>
      </c>
      <c r="D7" s="51">
        <v>9000</v>
      </c>
      <c r="E7" s="43"/>
      <c r="F7" s="49">
        <f t="shared" si="0"/>
        <v>9000</v>
      </c>
      <c r="G7" s="51">
        <v>10000</v>
      </c>
      <c r="H7" s="43"/>
      <c r="I7" s="49">
        <f t="shared" si="1"/>
        <v>10000</v>
      </c>
      <c r="J7" s="46">
        <f t="shared" si="2"/>
        <v>1000</v>
      </c>
      <c r="L7" s="39">
        <f>G7/500</f>
        <v>20</v>
      </c>
      <c r="M7" t="s">
        <v>36</v>
      </c>
    </row>
    <row r="8" spans="1:14" s="24" customFormat="1" x14ac:dyDescent="0.35">
      <c r="A8" s="31" t="s">
        <v>74</v>
      </c>
      <c r="B8" s="30"/>
      <c r="C8" s="19"/>
      <c r="D8" s="51"/>
      <c r="E8" s="43"/>
      <c r="F8" s="49"/>
      <c r="G8" s="51"/>
      <c r="H8" s="43"/>
      <c r="I8" s="49">
        <f t="shared" si="1"/>
        <v>0</v>
      </c>
      <c r="J8" s="46">
        <f t="shared" si="2"/>
        <v>0</v>
      </c>
    </row>
    <row r="9" spans="1:14" s="24" customFormat="1" x14ac:dyDescent="0.35">
      <c r="A9" s="29" t="s">
        <v>72</v>
      </c>
      <c r="B9" s="30"/>
      <c r="C9" s="19"/>
      <c r="D9" s="51"/>
      <c r="E9" s="43"/>
      <c r="F9" s="49"/>
      <c r="G9" s="51"/>
      <c r="H9" s="43">
        <f>10*5000</f>
        <v>50000</v>
      </c>
      <c r="I9" s="49">
        <f t="shared" si="1"/>
        <v>-50000</v>
      </c>
      <c r="J9" s="46">
        <f t="shared" si="2"/>
        <v>-50000</v>
      </c>
      <c r="L9" s="39" t="s">
        <v>73</v>
      </c>
    </row>
    <row r="10" spans="1:14" s="24" customFormat="1" x14ac:dyDescent="0.35">
      <c r="A10" s="29" t="s">
        <v>80</v>
      </c>
      <c r="B10" s="30"/>
      <c r="C10" s="19"/>
      <c r="D10" s="51"/>
      <c r="E10" s="43"/>
      <c r="F10" s="49"/>
      <c r="G10" s="51"/>
      <c r="H10" s="43">
        <v>10000</v>
      </c>
      <c r="I10" s="49">
        <f t="shared" ref="I10" si="3">G10-H10</f>
        <v>-10000</v>
      </c>
      <c r="J10" s="46">
        <f t="shared" ref="J10" si="4">I10-F10</f>
        <v>-10000</v>
      </c>
      <c r="L10" s="39"/>
    </row>
    <row r="11" spans="1:14" s="24" customFormat="1" x14ac:dyDescent="0.35">
      <c r="A11" s="29" t="s">
        <v>75</v>
      </c>
      <c r="B11" s="30"/>
      <c r="C11" s="19"/>
      <c r="D11" s="51"/>
      <c r="E11" s="43"/>
      <c r="F11" s="49"/>
      <c r="G11" s="51"/>
      <c r="H11" s="43">
        <v>5000</v>
      </c>
      <c r="I11" s="49">
        <f t="shared" si="1"/>
        <v>-5000</v>
      </c>
      <c r="J11" s="46">
        <f t="shared" si="2"/>
        <v>-5000</v>
      </c>
      <c r="L11" s="39"/>
    </row>
    <row r="12" spans="1:14" s="24" customFormat="1" x14ac:dyDescent="0.35">
      <c r="A12" s="29" t="s">
        <v>76</v>
      </c>
      <c r="B12" s="30"/>
      <c r="C12" s="19"/>
      <c r="D12" s="51"/>
      <c r="E12" s="43"/>
      <c r="F12" s="49"/>
      <c r="G12" s="51"/>
      <c r="H12" s="43">
        <v>2000</v>
      </c>
      <c r="I12" s="49">
        <f t="shared" si="1"/>
        <v>-2000</v>
      </c>
      <c r="J12" s="46">
        <f t="shared" si="2"/>
        <v>-2000</v>
      </c>
      <c r="L12" s="39"/>
    </row>
    <row r="13" spans="1:14" x14ac:dyDescent="0.35">
      <c r="A13" s="26" t="s">
        <v>3</v>
      </c>
      <c r="B13" s="30"/>
      <c r="C13" s="19">
        <v>40143.480000000003</v>
      </c>
      <c r="D13" s="51"/>
      <c r="E13" s="43"/>
      <c r="F13" s="49"/>
      <c r="G13" s="51">
        <v>20000</v>
      </c>
      <c r="H13" s="43"/>
      <c r="I13" s="49">
        <f t="shared" si="1"/>
        <v>20000</v>
      </c>
      <c r="J13" s="46">
        <f t="shared" si="2"/>
        <v>20000</v>
      </c>
      <c r="L13" t="s">
        <v>82</v>
      </c>
    </row>
    <row r="14" spans="1:14" s="24" customFormat="1" x14ac:dyDescent="0.35">
      <c r="A14" s="29" t="s">
        <v>83</v>
      </c>
      <c r="B14" s="30"/>
      <c r="C14" s="19"/>
      <c r="D14" s="51"/>
      <c r="E14" s="43"/>
      <c r="F14" s="49"/>
      <c r="G14" s="51">
        <v>21862</v>
      </c>
      <c r="H14" s="43"/>
      <c r="I14" s="49"/>
      <c r="J14" s="46"/>
      <c r="L14" s="24" t="s">
        <v>84</v>
      </c>
    </row>
    <row r="15" spans="1:14" s="24" customFormat="1" x14ac:dyDescent="0.35">
      <c r="A15" s="29" t="s">
        <v>43</v>
      </c>
      <c r="B15" s="30"/>
      <c r="C15" s="19"/>
      <c r="D15" s="51">
        <v>112500</v>
      </c>
      <c r="E15" s="43">
        <f>21819.71</f>
        <v>21819.71</v>
      </c>
      <c r="F15" s="49">
        <f t="shared" si="0"/>
        <v>90680.290000000008</v>
      </c>
      <c r="G15" s="51">
        <v>15000</v>
      </c>
      <c r="H15" s="43"/>
      <c r="I15" s="49">
        <f t="shared" si="1"/>
        <v>15000</v>
      </c>
      <c r="J15" s="46">
        <f t="shared" si="2"/>
        <v>-75680.290000000008</v>
      </c>
      <c r="L15" s="24" t="s">
        <v>87</v>
      </c>
    </row>
    <row r="16" spans="1:14" s="24" customFormat="1" x14ac:dyDescent="0.35">
      <c r="A16" s="29" t="s">
        <v>47</v>
      </c>
      <c r="B16" s="30"/>
      <c r="C16" s="19"/>
      <c r="D16" s="51">
        <f>55000-D51</f>
        <v>3400</v>
      </c>
      <c r="E16" s="43">
        <v>176</v>
      </c>
      <c r="F16" s="49">
        <f t="shared" si="0"/>
        <v>3224</v>
      </c>
      <c r="G16" s="51">
        <f>55200-G51</f>
        <v>3600</v>
      </c>
      <c r="H16" s="43"/>
      <c r="I16" s="49">
        <f t="shared" si="1"/>
        <v>3600</v>
      </c>
      <c r="J16" s="46">
        <f t="shared" si="2"/>
        <v>376</v>
      </c>
      <c r="L16" s="24" t="s">
        <v>62</v>
      </c>
    </row>
    <row r="17" spans="1:20" x14ac:dyDescent="0.35">
      <c r="A17" s="26" t="s">
        <v>12</v>
      </c>
      <c r="B17" s="30"/>
      <c r="C17" s="19">
        <v>84100.47</v>
      </c>
      <c r="D17" s="51">
        <f>10000+41476.25</f>
        <v>51476.25</v>
      </c>
      <c r="E17" s="43"/>
      <c r="F17" s="49">
        <f t="shared" si="0"/>
        <v>51476.25</v>
      </c>
      <c r="G17" s="51">
        <v>40000</v>
      </c>
      <c r="H17" s="43"/>
      <c r="I17" s="49">
        <f t="shared" si="1"/>
        <v>40000</v>
      </c>
      <c r="J17" s="46">
        <f t="shared" si="2"/>
        <v>-11476.25</v>
      </c>
      <c r="L17" t="s">
        <v>63</v>
      </c>
    </row>
    <row r="18" spans="1:20" s="24" customFormat="1" x14ac:dyDescent="0.35">
      <c r="A18" s="29" t="s">
        <v>85</v>
      </c>
      <c r="B18" s="30"/>
      <c r="C18" s="19"/>
      <c r="D18" s="51"/>
      <c r="E18" s="43"/>
      <c r="F18" s="49"/>
      <c r="G18" s="51">
        <v>12800</v>
      </c>
      <c r="H18" s="43"/>
      <c r="I18" s="49">
        <f t="shared" si="1"/>
        <v>12800</v>
      </c>
      <c r="J18" s="46"/>
      <c r="L18" s="24" t="s">
        <v>86</v>
      </c>
    </row>
    <row r="19" spans="1:20" x14ac:dyDescent="0.35">
      <c r="A19" s="26" t="s">
        <v>6</v>
      </c>
      <c r="B19" s="23"/>
      <c r="C19" s="19">
        <v>-10975.98</v>
      </c>
      <c r="D19" s="51">
        <v>2502</v>
      </c>
      <c r="E19" s="43">
        <f>31075.26-E22+55000</f>
        <v>12642.259999999995</v>
      </c>
      <c r="F19" s="49">
        <f t="shared" si="0"/>
        <v>-10140.259999999995</v>
      </c>
      <c r="G19" s="51">
        <v>2000</v>
      </c>
      <c r="H19" s="43"/>
      <c r="I19" s="49">
        <f t="shared" si="1"/>
        <v>2000</v>
      </c>
      <c r="J19" s="46">
        <f t="shared" si="2"/>
        <v>12140.259999999995</v>
      </c>
      <c r="L19" t="s">
        <v>37</v>
      </c>
    </row>
    <row r="20" spans="1:20" s="24" customFormat="1" x14ac:dyDescent="0.35">
      <c r="A20" s="29" t="s">
        <v>64</v>
      </c>
      <c r="B20" s="23"/>
      <c r="C20" s="19"/>
      <c r="D20" s="51"/>
      <c r="E20" s="43"/>
      <c r="F20" s="49"/>
      <c r="G20" s="51"/>
      <c r="H20" s="43">
        <v>20000</v>
      </c>
      <c r="I20" s="49">
        <f t="shared" si="1"/>
        <v>-20000</v>
      </c>
      <c r="J20" s="46">
        <f t="shared" si="2"/>
        <v>-20000</v>
      </c>
      <c r="L20" s="24" t="s">
        <v>77</v>
      </c>
    </row>
    <row r="21" spans="1:20" s="24" customFormat="1" x14ac:dyDescent="0.35">
      <c r="A21" s="29" t="s">
        <v>40</v>
      </c>
      <c r="B21" s="23"/>
      <c r="C21" s="19"/>
      <c r="D21" s="51"/>
      <c r="E21" s="43">
        <v>17568</v>
      </c>
      <c r="F21" s="49">
        <f t="shared" si="0"/>
        <v>-17568</v>
      </c>
      <c r="G21" s="51"/>
      <c r="H21" s="43">
        <v>0</v>
      </c>
      <c r="I21" s="49">
        <f t="shared" si="1"/>
        <v>0</v>
      </c>
      <c r="J21" s="46">
        <f t="shared" si="2"/>
        <v>17568</v>
      </c>
    </row>
    <row r="22" spans="1:20" s="24" customFormat="1" x14ac:dyDescent="0.35">
      <c r="A22" s="29" t="s">
        <v>44</v>
      </c>
      <c r="B22" s="23"/>
      <c r="C22" s="19"/>
      <c r="D22" s="51"/>
      <c r="E22" s="43">
        <f>55000+18433</f>
        <v>73433</v>
      </c>
      <c r="F22" s="49">
        <f t="shared" si="0"/>
        <v>-73433</v>
      </c>
      <c r="G22" s="51"/>
      <c r="H22" s="43">
        <v>0</v>
      </c>
      <c r="I22" s="49">
        <f t="shared" si="1"/>
        <v>0</v>
      </c>
      <c r="J22" s="46">
        <f t="shared" si="2"/>
        <v>73433</v>
      </c>
    </row>
    <row r="23" spans="1:20" s="18" customFormat="1" x14ac:dyDescent="0.35">
      <c r="A23" s="29" t="s">
        <v>7</v>
      </c>
      <c r="B23" s="30"/>
      <c r="C23" s="19">
        <v>-1423</v>
      </c>
      <c r="D23" s="51"/>
      <c r="E23" s="43">
        <v>1538</v>
      </c>
      <c r="F23" s="49">
        <f t="shared" si="0"/>
        <v>-1538</v>
      </c>
      <c r="G23" s="51"/>
      <c r="H23" s="43">
        <v>3000</v>
      </c>
      <c r="I23" s="49">
        <f t="shared" si="1"/>
        <v>-3000</v>
      </c>
      <c r="J23" s="46">
        <f t="shared" si="2"/>
        <v>-1462</v>
      </c>
    </row>
    <row r="24" spans="1:20" s="24" customFormat="1" x14ac:dyDescent="0.35">
      <c r="A24" s="29"/>
      <c r="B24" s="30"/>
      <c r="C24" s="19"/>
      <c r="D24" s="51"/>
      <c r="E24" s="43"/>
      <c r="F24" s="49"/>
      <c r="G24" s="51"/>
      <c r="H24" s="43"/>
      <c r="I24" s="49">
        <f t="shared" si="1"/>
        <v>0</v>
      </c>
      <c r="J24" s="46">
        <f t="shared" si="2"/>
        <v>0</v>
      </c>
    </row>
    <row r="25" spans="1:20" x14ac:dyDescent="0.35">
      <c r="A25" s="26" t="s">
        <v>13</v>
      </c>
      <c r="B25" s="23"/>
      <c r="C25" s="19">
        <v>-24418.13</v>
      </c>
      <c r="D25" s="51"/>
      <c r="E25" s="43">
        <v>21957.77</v>
      </c>
      <c r="F25" s="49">
        <f t="shared" si="0"/>
        <v>-21957.77</v>
      </c>
      <c r="G25" s="51"/>
      <c r="H25" s="43">
        <v>15000</v>
      </c>
      <c r="I25" s="49">
        <f t="shared" si="1"/>
        <v>-15000</v>
      </c>
      <c r="J25" s="46">
        <f t="shared" si="2"/>
        <v>6957.77</v>
      </c>
      <c r="L25" t="s">
        <v>66</v>
      </c>
    </row>
    <row r="26" spans="1:20" s="24" customFormat="1" x14ac:dyDescent="0.35">
      <c r="A26" s="29" t="s">
        <v>39</v>
      </c>
      <c r="B26" s="23"/>
      <c r="C26" s="19"/>
      <c r="D26" s="51"/>
      <c r="E26" s="43"/>
      <c r="F26" s="49">
        <f t="shared" si="0"/>
        <v>0</v>
      </c>
      <c r="G26" s="51"/>
      <c r="H26" s="43">
        <v>5000</v>
      </c>
      <c r="I26" s="49">
        <f t="shared" si="1"/>
        <v>-5000</v>
      </c>
      <c r="J26" s="46">
        <f t="shared" si="2"/>
        <v>-5000</v>
      </c>
      <c r="L26" s="24" t="s">
        <v>78</v>
      </c>
    </row>
    <row r="27" spans="1:20" x14ac:dyDescent="0.35">
      <c r="A27" s="38" t="s">
        <v>20</v>
      </c>
      <c r="B27" s="23"/>
      <c r="C27" s="19">
        <v>-31600</v>
      </c>
      <c r="D27" s="51"/>
      <c r="E27" s="43">
        <v>31600</v>
      </c>
      <c r="F27" s="49">
        <f t="shared" si="0"/>
        <v>-31600</v>
      </c>
      <c r="G27" s="51"/>
      <c r="H27" s="43">
        <v>31600</v>
      </c>
      <c r="I27" s="49">
        <f t="shared" si="1"/>
        <v>-31600</v>
      </c>
      <c r="J27" s="46">
        <f t="shared" si="2"/>
        <v>0</v>
      </c>
      <c r="L27" s="32" t="s">
        <v>65</v>
      </c>
    </row>
    <row r="28" spans="1:20" x14ac:dyDescent="0.35">
      <c r="A28" s="29" t="s">
        <v>7</v>
      </c>
      <c r="B28" s="23"/>
      <c r="C28" s="19">
        <v>-14108</v>
      </c>
      <c r="D28" s="51"/>
      <c r="E28" s="43">
        <f>639+14716+1328</f>
        <v>16683</v>
      </c>
      <c r="F28" s="49">
        <f t="shared" si="0"/>
        <v>-16683</v>
      </c>
      <c r="G28" s="51"/>
      <c r="H28" s="43">
        <v>22000</v>
      </c>
      <c r="I28" s="49">
        <f t="shared" si="1"/>
        <v>-22000</v>
      </c>
      <c r="J28" s="46">
        <f t="shared" si="2"/>
        <v>-5317</v>
      </c>
    </row>
    <row r="29" spans="1:20" s="24" customFormat="1" x14ac:dyDescent="0.35">
      <c r="A29" s="29" t="s">
        <v>28</v>
      </c>
      <c r="B29" s="23"/>
      <c r="C29" s="19">
        <v>-8065</v>
      </c>
      <c r="D29" s="51">
        <v>9000</v>
      </c>
      <c r="E29" s="43"/>
      <c r="F29" s="49">
        <f t="shared" si="0"/>
        <v>9000</v>
      </c>
      <c r="G29" s="51"/>
      <c r="H29" s="43"/>
      <c r="I29" s="49">
        <f t="shared" si="1"/>
        <v>0</v>
      </c>
      <c r="J29" s="46">
        <f t="shared" si="2"/>
        <v>-9000</v>
      </c>
    </row>
    <row r="30" spans="1:20" x14ac:dyDescent="0.35">
      <c r="A30" s="26" t="s">
        <v>17</v>
      </c>
      <c r="B30" s="23"/>
      <c r="C30" s="19">
        <v>-8350</v>
      </c>
      <c r="D30" s="51"/>
      <c r="E30" s="43">
        <v>420</v>
      </c>
      <c r="F30" s="49">
        <f t="shared" si="0"/>
        <v>-420</v>
      </c>
      <c r="G30" s="51"/>
      <c r="H30" s="43">
        <v>7000</v>
      </c>
      <c r="I30" s="49">
        <f t="shared" si="1"/>
        <v>-7000</v>
      </c>
      <c r="J30" s="46">
        <f t="shared" si="2"/>
        <v>-6580</v>
      </c>
      <c r="L30" t="s">
        <v>81</v>
      </c>
    </row>
    <row r="31" spans="1:20" x14ac:dyDescent="0.35">
      <c r="A31" s="26" t="s">
        <v>21</v>
      </c>
      <c r="B31" s="23"/>
      <c r="C31" s="19">
        <v>0</v>
      </c>
      <c r="D31" s="51"/>
      <c r="E31" s="43"/>
      <c r="F31" s="49">
        <f t="shared" si="0"/>
        <v>0</v>
      </c>
      <c r="G31" s="51"/>
      <c r="H31" s="43">
        <v>2000</v>
      </c>
      <c r="I31" s="49">
        <f t="shared" si="1"/>
        <v>-2000</v>
      </c>
      <c r="J31" s="46">
        <f t="shared" si="2"/>
        <v>-2000</v>
      </c>
      <c r="L31" s="32"/>
      <c r="M31" s="13"/>
      <c r="N31" s="13"/>
      <c r="O31" s="13"/>
      <c r="T31" s="13"/>
    </row>
    <row r="32" spans="1:20" s="24" customFormat="1" x14ac:dyDescent="0.35">
      <c r="A32" s="26" t="s">
        <v>35</v>
      </c>
      <c r="B32" s="23"/>
      <c r="C32" s="19">
        <v>-2800</v>
      </c>
      <c r="D32" s="51"/>
      <c r="E32" s="43">
        <v>2800</v>
      </c>
      <c r="F32" s="49">
        <f t="shared" si="0"/>
        <v>-2800</v>
      </c>
      <c r="G32" s="51"/>
      <c r="H32" s="43"/>
      <c r="I32" s="49">
        <f t="shared" si="1"/>
        <v>0</v>
      </c>
      <c r="J32" s="46">
        <f t="shared" si="2"/>
        <v>2800</v>
      </c>
    </row>
    <row r="33" spans="1:13" x14ac:dyDescent="0.35">
      <c r="A33" s="26" t="s">
        <v>7</v>
      </c>
      <c r="B33" s="23"/>
      <c r="C33" s="19">
        <v>-1920</v>
      </c>
      <c r="D33" s="51"/>
      <c r="E33" s="43">
        <f>1500+420</f>
        <v>1920</v>
      </c>
      <c r="F33" s="49">
        <f t="shared" si="0"/>
        <v>-1920</v>
      </c>
      <c r="G33" s="51"/>
      <c r="H33" s="43">
        <v>2000</v>
      </c>
      <c r="I33" s="49">
        <f t="shared" si="1"/>
        <v>-2000</v>
      </c>
      <c r="J33" s="46">
        <f t="shared" si="2"/>
        <v>-80</v>
      </c>
      <c r="L33" t="s">
        <v>53</v>
      </c>
    </row>
    <row r="34" spans="1:13" s="24" customFormat="1" x14ac:dyDescent="0.35">
      <c r="A34" s="31" t="s">
        <v>16</v>
      </c>
      <c r="B34" s="23"/>
      <c r="C34" s="19">
        <v>-2118.3000000000002</v>
      </c>
      <c r="D34" s="51">
        <v>84</v>
      </c>
      <c r="E34" s="43">
        <v>2013.85</v>
      </c>
      <c r="F34" s="49">
        <f t="shared" si="0"/>
        <v>-1929.85</v>
      </c>
      <c r="G34" s="51"/>
      <c r="H34" s="43">
        <v>2200</v>
      </c>
      <c r="I34" s="49">
        <f t="shared" si="1"/>
        <v>-2200</v>
      </c>
      <c r="J34" s="46">
        <f t="shared" si="2"/>
        <v>-270.15000000000009</v>
      </c>
      <c r="L34" s="24" t="s">
        <v>38</v>
      </c>
    </row>
    <row r="35" spans="1:13" s="24" customFormat="1" x14ac:dyDescent="0.35">
      <c r="A35" s="31" t="s">
        <v>4</v>
      </c>
      <c r="B35" s="36"/>
      <c r="C35" s="37">
        <v>558.88</v>
      </c>
      <c r="D35" s="52">
        <v>692.67</v>
      </c>
      <c r="E35" s="44"/>
      <c r="F35" s="49">
        <f t="shared" si="0"/>
        <v>692.67</v>
      </c>
      <c r="G35" s="52">
        <v>200</v>
      </c>
      <c r="H35" s="44"/>
      <c r="I35" s="49">
        <f t="shared" si="1"/>
        <v>200</v>
      </c>
      <c r="J35" s="46">
        <f t="shared" si="2"/>
        <v>-492.66999999999996</v>
      </c>
      <c r="L35" s="24" t="s">
        <v>67</v>
      </c>
    </row>
    <row r="36" spans="1:13" x14ac:dyDescent="0.35">
      <c r="A36" s="26" t="s">
        <v>5</v>
      </c>
      <c r="B36" s="23"/>
      <c r="C36" s="19">
        <v>-5723.7100000000009</v>
      </c>
      <c r="D36" s="53">
        <f>1000+1000</f>
        <v>2000</v>
      </c>
      <c r="E36" s="43">
        <f>499.48+197.2+2000+1799+1000+767.58+168.8+324.5+303.9</f>
        <v>7060.46</v>
      </c>
      <c r="F36" s="49">
        <f t="shared" si="0"/>
        <v>-5060.46</v>
      </c>
      <c r="G36" s="53"/>
      <c r="H36" s="43">
        <v>5000</v>
      </c>
      <c r="I36" s="49">
        <f t="shared" si="1"/>
        <v>-5000</v>
      </c>
      <c r="J36" s="46">
        <f t="shared" si="2"/>
        <v>60.460000000000036</v>
      </c>
      <c r="L36" s="32"/>
      <c r="M36" s="13"/>
    </row>
    <row r="37" spans="1:13" s="13" customFormat="1" x14ac:dyDescent="0.35">
      <c r="A37" s="29" t="s">
        <v>26</v>
      </c>
      <c r="B37" s="23"/>
      <c r="C37" s="19">
        <v>-4886</v>
      </c>
      <c r="D37" s="51"/>
      <c r="E37" s="43">
        <v>7298</v>
      </c>
      <c r="F37" s="49">
        <f t="shared" si="0"/>
        <v>-7298</v>
      </c>
      <c r="G37" s="51"/>
      <c r="H37" s="43"/>
      <c r="I37" s="49">
        <f t="shared" si="1"/>
        <v>0</v>
      </c>
      <c r="J37" s="46">
        <f t="shared" si="2"/>
        <v>7298</v>
      </c>
    </row>
    <row r="38" spans="1:13" x14ac:dyDescent="0.35">
      <c r="A38" s="26" t="s">
        <v>23</v>
      </c>
      <c r="B38" s="23"/>
      <c r="C38" s="19">
        <v>0</v>
      </c>
      <c r="D38" s="51"/>
      <c r="E38" s="43"/>
      <c r="F38" s="49">
        <f t="shared" si="0"/>
        <v>0</v>
      </c>
      <c r="G38" s="51"/>
      <c r="H38" s="43"/>
      <c r="I38" s="49">
        <f t="shared" si="1"/>
        <v>0</v>
      </c>
      <c r="J38" s="46">
        <f t="shared" si="2"/>
        <v>0</v>
      </c>
    </row>
    <row r="39" spans="1:13" s="24" customFormat="1" x14ac:dyDescent="0.35">
      <c r="A39" s="29" t="s">
        <v>48</v>
      </c>
      <c r="B39" s="23"/>
      <c r="C39" s="19">
        <v>1022.1800000000003</v>
      </c>
      <c r="D39" s="51">
        <v>9996.3799999999992</v>
      </c>
      <c r="E39" s="43">
        <v>10709.38</v>
      </c>
      <c r="F39" s="49">
        <f t="shared" si="0"/>
        <v>-713</v>
      </c>
      <c r="G39" s="51"/>
      <c r="H39" s="43"/>
      <c r="I39" s="49">
        <f t="shared" si="1"/>
        <v>0</v>
      </c>
      <c r="J39" s="46">
        <f t="shared" si="2"/>
        <v>713</v>
      </c>
      <c r="L39" s="35"/>
    </row>
    <row r="40" spans="1:13" s="24" customFormat="1" x14ac:dyDescent="0.35">
      <c r="A40" s="29" t="s">
        <v>31</v>
      </c>
      <c r="B40" s="23"/>
      <c r="C40" s="19">
        <v>15</v>
      </c>
      <c r="D40" s="51"/>
      <c r="E40" s="43"/>
      <c r="F40" s="49">
        <f t="shared" si="0"/>
        <v>0</v>
      </c>
      <c r="G40" s="51"/>
      <c r="H40" s="43"/>
      <c r="I40" s="49">
        <f t="shared" si="1"/>
        <v>0</v>
      </c>
      <c r="J40" s="46">
        <f t="shared" si="2"/>
        <v>0</v>
      </c>
    </row>
    <row r="41" spans="1:13" s="24" customFormat="1" x14ac:dyDescent="0.35">
      <c r="A41" s="29" t="s">
        <v>34</v>
      </c>
      <c r="B41" s="23"/>
      <c r="C41" s="19">
        <v>0</v>
      </c>
      <c r="D41" s="51"/>
      <c r="E41" s="43"/>
      <c r="F41" s="49">
        <f t="shared" si="0"/>
        <v>0</v>
      </c>
      <c r="G41" s="51"/>
      <c r="H41" s="43"/>
      <c r="I41" s="49">
        <f t="shared" si="1"/>
        <v>0</v>
      </c>
      <c r="J41" s="46">
        <f t="shared" si="2"/>
        <v>0</v>
      </c>
    </row>
    <row r="42" spans="1:13" s="24" customFormat="1" x14ac:dyDescent="0.35">
      <c r="A42" s="29" t="s">
        <v>33</v>
      </c>
      <c r="B42" s="23"/>
      <c r="C42" s="19">
        <v>139</v>
      </c>
      <c r="D42" s="51">
        <v>5135</v>
      </c>
      <c r="E42" s="43">
        <v>5935</v>
      </c>
      <c r="F42" s="49">
        <f t="shared" si="0"/>
        <v>-800</v>
      </c>
      <c r="G42" s="51"/>
      <c r="H42" s="43"/>
      <c r="I42" s="49">
        <f t="shared" si="1"/>
        <v>0</v>
      </c>
      <c r="J42" s="46">
        <f t="shared" si="2"/>
        <v>800</v>
      </c>
    </row>
    <row r="43" spans="1:13" s="24" customFormat="1" x14ac:dyDescent="0.35">
      <c r="A43" s="31" t="s">
        <v>32</v>
      </c>
      <c r="B43" s="23"/>
      <c r="C43" s="19">
        <v>0</v>
      </c>
      <c r="D43" s="51"/>
      <c r="E43" s="43"/>
      <c r="F43" s="49">
        <f t="shared" si="0"/>
        <v>0</v>
      </c>
      <c r="G43" s="51"/>
      <c r="H43" s="43"/>
      <c r="I43" s="49">
        <f t="shared" si="1"/>
        <v>0</v>
      </c>
      <c r="J43" s="46">
        <f t="shared" si="2"/>
        <v>0</v>
      </c>
    </row>
    <row r="44" spans="1:13" s="24" customFormat="1" x14ac:dyDescent="0.35">
      <c r="A44" s="34" t="s">
        <v>51</v>
      </c>
      <c r="B44" s="23"/>
      <c r="C44" s="19"/>
      <c r="D44" s="51">
        <v>1000</v>
      </c>
      <c r="E44" s="43"/>
      <c r="F44" s="49">
        <f t="shared" si="0"/>
        <v>1000</v>
      </c>
      <c r="G44" s="51"/>
      <c r="H44" s="43"/>
      <c r="I44" s="49">
        <f t="shared" si="1"/>
        <v>0</v>
      </c>
      <c r="J44" s="46">
        <f t="shared" si="2"/>
        <v>-1000</v>
      </c>
      <c r="L44" s="17"/>
    </row>
    <row r="45" spans="1:13" s="24" customFormat="1" x14ac:dyDescent="0.35">
      <c r="A45" s="34" t="s">
        <v>49</v>
      </c>
      <c r="B45" s="23"/>
      <c r="C45" s="19"/>
      <c r="D45" s="51">
        <v>1870</v>
      </c>
      <c r="E45" s="43">
        <v>2750</v>
      </c>
      <c r="F45" s="49">
        <f t="shared" si="0"/>
        <v>-880</v>
      </c>
      <c r="G45" s="51"/>
      <c r="H45" s="43"/>
      <c r="I45" s="49">
        <f t="shared" si="1"/>
        <v>0</v>
      </c>
      <c r="J45" s="46">
        <f t="shared" si="2"/>
        <v>880</v>
      </c>
      <c r="L45" s="32" t="s">
        <v>55</v>
      </c>
    </row>
    <row r="46" spans="1:13" x14ac:dyDescent="0.35">
      <c r="A46" s="26" t="s">
        <v>18</v>
      </c>
      <c r="B46" s="23"/>
      <c r="C46" s="19">
        <v>-1087.5</v>
      </c>
      <c r="D46" s="51"/>
      <c r="E46" s="43">
        <f>1250+74.55</f>
        <v>1324.55</v>
      </c>
      <c r="F46" s="49">
        <f t="shared" si="0"/>
        <v>-1324.55</v>
      </c>
      <c r="G46" s="51"/>
      <c r="H46" s="43">
        <v>1500</v>
      </c>
      <c r="I46" s="49">
        <f t="shared" si="1"/>
        <v>-1500</v>
      </c>
      <c r="J46" s="46">
        <f t="shared" si="2"/>
        <v>-175.45000000000005</v>
      </c>
      <c r="L46" t="s">
        <v>56</v>
      </c>
    </row>
    <row r="47" spans="1:13" s="13" customFormat="1" x14ac:dyDescent="0.35">
      <c r="A47" s="26" t="s">
        <v>68</v>
      </c>
      <c r="B47" s="23"/>
      <c r="C47" s="19">
        <v>1839.2999999999993</v>
      </c>
      <c r="D47" s="51">
        <v>1382.5</v>
      </c>
      <c r="E47" s="43">
        <v>13564</v>
      </c>
      <c r="F47" s="49">
        <f t="shared" si="0"/>
        <v>-12181.5</v>
      </c>
      <c r="G47" s="51">
        <v>1000</v>
      </c>
      <c r="H47" s="43">
        <v>14000</v>
      </c>
      <c r="I47" s="49">
        <f t="shared" si="1"/>
        <v>-13000</v>
      </c>
      <c r="J47" s="46">
        <f t="shared" si="2"/>
        <v>-818.5</v>
      </c>
      <c r="L47" s="13" t="s">
        <v>69</v>
      </c>
    </row>
    <row r="48" spans="1:13" s="18" customFormat="1" x14ac:dyDescent="0.35">
      <c r="A48" s="26" t="s">
        <v>14</v>
      </c>
      <c r="B48" s="23"/>
      <c r="C48" s="19">
        <v>0</v>
      </c>
      <c r="D48" s="51">
        <v>6000</v>
      </c>
      <c r="E48" s="43">
        <v>1137</v>
      </c>
      <c r="F48" s="49">
        <f t="shared" si="0"/>
        <v>4863</v>
      </c>
      <c r="G48" s="51">
        <v>6000</v>
      </c>
      <c r="H48" s="43"/>
      <c r="I48" s="49">
        <f t="shared" si="1"/>
        <v>6000</v>
      </c>
      <c r="J48" s="46">
        <f t="shared" si="2"/>
        <v>1137</v>
      </c>
      <c r="L48" s="18" t="s">
        <v>57</v>
      </c>
    </row>
    <row r="49" spans="1:12" s="24" customFormat="1" x14ac:dyDescent="0.35">
      <c r="A49" s="26" t="s">
        <v>27</v>
      </c>
      <c r="B49" s="23"/>
      <c r="C49" s="19">
        <v>0</v>
      </c>
      <c r="D49" s="51"/>
      <c r="E49" s="43"/>
      <c r="F49" s="49">
        <f t="shared" si="0"/>
        <v>0</v>
      </c>
      <c r="G49" s="51"/>
      <c r="H49" s="43"/>
      <c r="I49" s="49">
        <f t="shared" si="1"/>
        <v>0</v>
      </c>
      <c r="J49" s="46">
        <f t="shared" si="2"/>
        <v>0</v>
      </c>
    </row>
    <row r="50" spans="1:12" s="18" customFormat="1" x14ac:dyDescent="0.35">
      <c r="A50" s="31" t="s">
        <v>22</v>
      </c>
      <c r="B50" s="23"/>
      <c r="C50" s="19">
        <v>550</v>
      </c>
      <c r="D50" s="51">
        <v>1650</v>
      </c>
      <c r="E50" s="43">
        <v>10370</v>
      </c>
      <c r="F50" s="49">
        <f t="shared" si="0"/>
        <v>-8720</v>
      </c>
      <c r="G50" s="51">
        <v>2500</v>
      </c>
      <c r="H50" s="43">
        <v>2500</v>
      </c>
      <c r="I50" s="49">
        <f t="shared" si="1"/>
        <v>0</v>
      </c>
      <c r="J50" s="46">
        <f t="shared" si="2"/>
        <v>8720</v>
      </c>
      <c r="L50" s="18" t="s">
        <v>70</v>
      </c>
    </row>
    <row r="51" spans="1:12" s="24" customFormat="1" x14ac:dyDescent="0.35">
      <c r="A51" s="31" t="s">
        <v>45</v>
      </c>
      <c r="B51" s="23"/>
      <c r="C51" s="19">
        <v>-24000</v>
      </c>
      <c r="D51" s="51">
        <v>51600</v>
      </c>
      <c r="E51" s="43">
        <v>51600</v>
      </c>
      <c r="F51" s="49">
        <f t="shared" si="0"/>
        <v>0</v>
      </c>
      <c r="G51" s="51">
        <v>51600</v>
      </c>
      <c r="H51" s="43">
        <v>51600</v>
      </c>
      <c r="I51" s="49">
        <f t="shared" si="1"/>
        <v>0</v>
      </c>
      <c r="J51" s="46">
        <f t="shared" si="2"/>
        <v>0</v>
      </c>
      <c r="L51" s="24" t="s">
        <v>46</v>
      </c>
    </row>
    <row r="52" spans="1:12" s="24" customFormat="1" x14ac:dyDescent="0.35">
      <c r="A52" s="31" t="s">
        <v>79</v>
      </c>
      <c r="B52" s="23"/>
      <c r="C52" s="19"/>
      <c r="D52" s="51"/>
      <c r="E52" s="43"/>
      <c r="F52" s="49"/>
      <c r="G52" s="51"/>
      <c r="H52" s="43">
        <v>4000</v>
      </c>
      <c r="I52" s="49"/>
      <c r="J52" s="46"/>
    </row>
    <row r="53" spans="1:12" s="24" customFormat="1" x14ac:dyDescent="0.35">
      <c r="A53" s="31" t="s">
        <v>88</v>
      </c>
      <c r="B53" s="23"/>
      <c r="C53" s="19"/>
      <c r="D53" s="51"/>
      <c r="E53" s="43"/>
      <c r="F53" s="49"/>
      <c r="G53" s="51">
        <v>178000</v>
      </c>
      <c r="H53" s="43">
        <v>178000</v>
      </c>
      <c r="I53" s="49"/>
      <c r="J53" s="46"/>
      <c r="L53" s="24" t="s">
        <v>89</v>
      </c>
    </row>
    <row r="54" spans="1:12" s="24" customFormat="1" x14ac:dyDescent="0.35">
      <c r="A54" s="31" t="s">
        <v>50</v>
      </c>
      <c r="B54" s="23"/>
      <c r="C54" s="19">
        <v>-150</v>
      </c>
      <c r="D54" s="51">
        <v>20150</v>
      </c>
      <c r="E54" s="43">
        <v>19075</v>
      </c>
      <c r="F54" s="49">
        <f t="shared" si="0"/>
        <v>1075</v>
      </c>
      <c r="G54" s="51">
        <v>20000</v>
      </c>
      <c r="H54" s="43">
        <v>20000</v>
      </c>
      <c r="I54" s="49">
        <f t="shared" si="1"/>
        <v>0</v>
      </c>
      <c r="J54" s="46">
        <f t="shared" si="2"/>
        <v>-1075</v>
      </c>
      <c r="L54" s="24" t="s">
        <v>71</v>
      </c>
    </row>
    <row r="55" spans="1:12" s="24" customFormat="1" ht="15" thickBot="1" x14ac:dyDescent="0.4">
      <c r="A55" s="31" t="s">
        <v>24</v>
      </c>
      <c r="B55" s="23"/>
      <c r="C55" s="19">
        <v>0</v>
      </c>
      <c r="D55" s="51"/>
      <c r="E55" s="43"/>
      <c r="F55" s="49">
        <f>D55-E55</f>
        <v>0</v>
      </c>
      <c r="G55" s="51"/>
      <c r="H55" s="43"/>
      <c r="I55" s="49">
        <f t="shared" si="1"/>
        <v>0</v>
      </c>
      <c r="J55" s="46">
        <f t="shared" si="2"/>
        <v>0</v>
      </c>
    </row>
    <row r="56" spans="1:12" ht="15" thickBot="1" x14ac:dyDescent="0.4">
      <c r="A56" s="10" t="s">
        <v>8</v>
      </c>
      <c r="B56" s="15"/>
      <c r="C56" s="40">
        <f t="shared" ref="C56:I56" si="5">SUM(C5:C55)</f>
        <v>55499.689999999988</v>
      </c>
      <c r="D56" s="41">
        <f t="shared" si="5"/>
        <v>352538.8</v>
      </c>
      <c r="E56" s="22">
        <f t="shared" si="5"/>
        <v>340989.98</v>
      </c>
      <c r="F56" s="50">
        <f t="shared" si="5"/>
        <v>11548.820000000025</v>
      </c>
      <c r="G56" s="41">
        <f>SUM(G5:G55)</f>
        <v>446662</v>
      </c>
      <c r="H56" s="22">
        <f t="shared" si="5"/>
        <v>458995</v>
      </c>
      <c r="I56" s="50">
        <f t="shared" si="5"/>
        <v>-30195</v>
      </c>
      <c r="J56" s="47">
        <f>I56-F56</f>
        <v>-41743.820000000022</v>
      </c>
    </row>
    <row r="57" spans="1:12" x14ac:dyDescent="0.35">
      <c r="C57" s="16"/>
      <c r="D57" s="25">
        <f>D56-D35</f>
        <v>351846.13</v>
      </c>
      <c r="E57" s="25">
        <f>E56-E27</f>
        <v>309389.98</v>
      </c>
      <c r="F57" s="25">
        <f>F56-F27</f>
        <v>43148.820000000022</v>
      </c>
      <c r="G57" s="25">
        <f>G56-G35</f>
        <v>446462</v>
      </c>
      <c r="H57" s="5">
        <f>H56-H27</f>
        <v>427395</v>
      </c>
      <c r="I57" s="5">
        <f>I56-I27</f>
        <v>1405</v>
      </c>
    </row>
    <row r="58" spans="1:12" s="24" customFormat="1" x14ac:dyDescent="0.35">
      <c r="G58" s="25" t="s">
        <v>52</v>
      </c>
      <c r="H58" s="25" t="s">
        <v>59</v>
      </c>
      <c r="I58" t="s">
        <v>58</v>
      </c>
    </row>
    <row r="59" spans="1:12" x14ac:dyDescent="0.35">
      <c r="A59" s="33"/>
      <c r="B59" s="17"/>
      <c r="C59" s="16"/>
      <c r="G59" s="9"/>
      <c r="I59" s="5"/>
    </row>
    <row r="60" spans="1:12" x14ac:dyDescent="0.35">
      <c r="A60" s="33"/>
      <c r="B60" s="32"/>
      <c r="C60" s="16"/>
      <c r="G60" s="25"/>
      <c r="H60" s="42"/>
      <c r="I60" s="5"/>
      <c r="J60" s="25"/>
    </row>
    <row r="61" spans="1:12" x14ac:dyDescent="0.35">
      <c r="A61" s="33"/>
      <c r="B61" s="32"/>
      <c r="C61" s="16"/>
      <c r="H61" s="3"/>
    </row>
    <row r="62" spans="1:12" x14ac:dyDescent="0.35">
      <c r="A62" s="33"/>
      <c r="C62" s="6"/>
      <c r="D62" s="6"/>
      <c r="E62" s="6"/>
      <c r="F62" s="6"/>
      <c r="G62" s="6"/>
    </row>
    <row r="63" spans="1:12" x14ac:dyDescent="0.35">
      <c r="A63" s="33"/>
      <c r="B63" s="32"/>
      <c r="C63" s="6"/>
      <c r="D63" s="6"/>
      <c r="E63" s="6"/>
      <c r="F63" s="6"/>
      <c r="G63" s="6"/>
    </row>
    <row r="64" spans="1:12" x14ac:dyDescent="0.35">
      <c r="A64" s="33"/>
      <c r="B64" s="32"/>
      <c r="C64" s="6"/>
      <c r="D64" s="6"/>
      <c r="E64" s="6"/>
      <c r="F64" s="6"/>
      <c r="G64" s="6"/>
    </row>
    <row r="65" spans="1:7" x14ac:dyDescent="0.35">
      <c r="A65" s="33"/>
      <c r="B65" s="32"/>
      <c r="C65" s="6"/>
      <c r="D65" s="6"/>
      <c r="E65" s="6"/>
      <c r="F65" s="6"/>
      <c r="G65" s="6"/>
    </row>
    <row r="66" spans="1:7" x14ac:dyDescent="0.35">
      <c r="A66" s="33"/>
      <c r="B66" s="32"/>
      <c r="C66" s="6"/>
      <c r="D66" s="6"/>
      <c r="E66" s="6"/>
      <c r="F66" s="6"/>
      <c r="G66" s="6"/>
    </row>
    <row r="67" spans="1:7" x14ac:dyDescent="0.35">
      <c r="A67" s="33"/>
      <c r="B67" s="32"/>
      <c r="C67" s="7"/>
      <c r="D67" s="7"/>
      <c r="E67" s="6"/>
      <c r="F67" s="6"/>
      <c r="G67" s="6"/>
    </row>
    <row r="68" spans="1:7" x14ac:dyDescent="0.35">
      <c r="A68" s="33"/>
      <c r="B68" s="32"/>
      <c r="C68" s="6"/>
      <c r="D68" s="6"/>
      <c r="E68" s="6"/>
      <c r="F68" s="6"/>
      <c r="G68" s="6"/>
    </row>
    <row r="69" spans="1:7" x14ac:dyDescent="0.35">
      <c r="A69" s="33"/>
      <c r="B69" s="32"/>
      <c r="C69" s="6"/>
      <c r="D69" s="6"/>
      <c r="E69" s="6"/>
      <c r="F69" s="6"/>
      <c r="G69" s="6"/>
    </row>
    <row r="70" spans="1:7" x14ac:dyDescent="0.35">
      <c r="A70" s="33"/>
      <c r="B70" s="32"/>
      <c r="C70" s="6"/>
      <c r="D70" s="6"/>
      <c r="E70" s="6"/>
      <c r="F70" s="6"/>
      <c r="G70" s="6"/>
    </row>
    <row r="71" spans="1:7" x14ac:dyDescent="0.35">
      <c r="A71" s="33"/>
      <c r="B71" s="32"/>
      <c r="C71" s="6"/>
      <c r="D71" s="6"/>
      <c r="E71" s="6"/>
      <c r="F71" s="6"/>
      <c r="G71" s="6"/>
    </row>
    <row r="72" spans="1:7" x14ac:dyDescent="0.35">
      <c r="A72" s="33"/>
      <c r="B72" s="32"/>
      <c r="C72" s="6"/>
      <c r="D72" s="6"/>
      <c r="E72" s="6"/>
      <c r="F72" s="6"/>
      <c r="G72" s="6"/>
    </row>
    <row r="73" spans="1:7" x14ac:dyDescent="0.35">
      <c r="A73" s="33"/>
      <c r="B73" s="32"/>
      <c r="C73" s="8"/>
      <c r="D73" s="8"/>
      <c r="E73" s="8"/>
      <c r="F73" s="8"/>
      <c r="G73" s="8"/>
    </row>
    <row r="74" spans="1:7" x14ac:dyDescent="0.35">
      <c r="A74" s="1"/>
      <c r="B74" s="3"/>
      <c r="C74" s="54"/>
      <c r="D74" s="54"/>
      <c r="E74" s="54"/>
      <c r="F74" s="54"/>
      <c r="G74" s="54"/>
    </row>
    <row r="75" spans="1:7" x14ac:dyDescent="0.35">
      <c r="A75" s="1"/>
      <c r="B75" s="3"/>
      <c r="C75" s="3"/>
      <c r="D75" s="3"/>
      <c r="E75" s="54"/>
      <c r="F75" s="54"/>
      <c r="G75" s="54"/>
    </row>
  </sheetData>
  <mergeCells count="5">
    <mergeCell ref="C74:D74"/>
    <mergeCell ref="E75:G75"/>
    <mergeCell ref="E74:G74"/>
    <mergeCell ref="G3:I3"/>
    <mergeCell ref="D3:F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Ove Stenhagen</dc:creator>
  <cp:lastModifiedBy>Knut Ove Stenhagen</cp:lastModifiedBy>
  <cp:lastPrinted>2018-02-06T20:20:30Z</cp:lastPrinted>
  <dcterms:created xsi:type="dcterms:W3CDTF">2014-02-11T19:13:32Z</dcterms:created>
  <dcterms:modified xsi:type="dcterms:W3CDTF">2020-05-20T20:58:44Z</dcterms:modified>
</cp:coreProperties>
</file>